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chdioceseofseattle-my.sharepoint.com/personal/sarah_diama_seattlearch_org/Documents/diama/Parish Specific/.Payroll Issues/"/>
    </mc:Choice>
  </mc:AlternateContent>
  <xr:revisionPtr revIDLastSave="403" documentId="8_{D2D8A430-F8B4-4D78-9C85-F049BAC946F5}" xr6:coauthVersionLast="47" xr6:coauthVersionMax="47" xr10:uidLastSave="{67935D1E-2407-449B-8B54-F0677DA51823}"/>
  <bookViews>
    <workbookView xWindow="20280" yWindow="-3645" windowWidth="29040" windowHeight="15840" xr2:uid="{00000000-000D-0000-FFFF-FFFF00000000}"/>
  </bookViews>
  <sheets>
    <sheet name="Parish" sheetId="4" r:id="rId1"/>
    <sheet name="PDSR" sheetId="5" r:id="rId2"/>
    <sheet name="Benefits Sweep" sheetId="6" r:id="rId3"/>
  </sheets>
  <definedNames>
    <definedName name="_xlnm.Print_Area" localSheetId="0">Parish!$B$1:$L$111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4" l="1"/>
  <c r="L31" i="4"/>
  <c r="D92" i="4"/>
  <c r="L21" i="4"/>
  <c r="L20" i="4"/>
  <c r="K35" i="4"/>
  <c r="L32" i="4"/>
  <c r="D53" i="4"/>
  <c r="D52" i="4"/>
  <c r="K9" i="4" l="1"/>
  <c r="K17" i="4"/>
  <c r="K13" i="4"/>
  <c r="K12" i="4"/>
  <c r="K19" i="4"/>
  <c r="K10" i="4"/>
  <c r="K6" i="4"/>
  <c r="K7" i="4"/>
  <c r="K8" i="4"/>
  <c r="E105" i="4"/>
  <c r="F105" i="4" s="1"/>
  <c r="H105" i="4" s="1"/>
  <c r="E104" i="4"/>
  <c r="F104" i="4" s="1"/>
  <c r="H104" i="4" s="1"/>
  <c r="D55" i="4"/>
  <c r="D100" i="4"/>
  <c r="D65" i="4"/>
  <c r="D39" i="4"/>
  <c r="K15" i="4" s="1"/>
  <c r="D33" i="4"/>
  <c r="K14" i="4" s="1"/>
  <c r="G96" i="4"/>
  <c r="G100" i="4"/>
  <c r="G93" i="4"/>
  <c r="G92" i="4"/>
  <c r="D82" i="4"/>
  <c r="D66" i="4"/>
  <c r="D68" i="4"/>
  <c r="D69" i="4"/>
  <c r="D62" i="4"/>
  <c r="D63" i="4"/>
  <c r="D61" i="4"/>
  <c r="D32" i="4"/>
  <c r="K18" i="4" s="1"/>
  <c r="D35" i="4"/>
  <c r="K16" i="4" s="1"/>
  <c r="E19" i="4"/>
  <c r="E22" i="4"/>
  <c r="D67" i="4" s="1"/>
  <c r="E10" i="4"/>
  <c r="E9" i="4"/>
  <c r="K5" i="4"/>
  <c r="F110" i="4"/>
  <c r="E27" i="4"/>
  <c r="D83" i="4"/>
  <c r="D54" i="4"/>
  <c r="E103" i="4"/>
  <c r="L30" i="4" l="1"/>
  <c r="D64" i="4"/>
  <c r="L22" i="4"/>
  <c r="E42" i="4"/>
  <c r="D70" i="4" s="1"/>
  <c r="G106" i="4"/>
  <c r="F100" i="4"/>
  <c r="H100" i="4" s="1"/>
  <c r="D102" i="4"/>
  <c r="F102" i="4" s="1"/>
  <c r="H102" i="4" s="1"/>
  <c r="E98" i="4"/>
  <c r="F98" i="4" s="1"/>
  <c r="E97" i="4"/>
  <c r="F97" i="4" s="1"/>
  <c r="E95" i="4"/>
  <c r="D95" i="4"/>
  <c r="E96" i="4"/>
  <c r="D96" i="4"/>
  <c r="E94" i="4"/>
  <c r="D94" i="4"/>
  <c r="E93" i="4"/>
  <c r="D93" i="4"/>
  <c r="E92" i="4"/>
  <c r="L36" i="4" l="1"/>
  <c r="E106" i="4"/>
  <c r="F96" i="4"/>
  <c r="H96" i="4" s="1"/>
  <c r="F93" i="4"/>
  <c r="H93" i="4" s="1"/>
  <c r="F95" i="4"/>
  <c r="F94" i="4"/>
  <c r="D81" i="4"/>
  <c r="D101" i="4"/>
  <c r="F101" i="4" s="1"/>
  <c r="F103" i="4"/>
  <c r="H98" i="4"/>
  <c r="H97" i="4"/>
  <c r="D51" i="4"/>
  <c r="D99" i="4"/>
  <c r="F99" i="4" s="1"/>
  <c r="D80" i="4"/>
  <c r="D87" i="4"/>
  <c r="D56" i="4"/>
  <c r="D49" i="4"/>
  <c r="D106" i="4" l="1"/>
  <c r="D77" i="4"/>
  <c r="E72" i="4"/>
  <c r="D79" i="4"/>
  <c r="D50" i="4"/>
  <c r="K33" i="4" s="1"/>
  <c r="D84" i="4"/>
  <c r="H94" i="4"/>
  <c r="H101" i="4"/>
  <c r="H95" i="4"/>
  <c r="H103" i="4"/>
  <c r="F92" i="4"/>
  <c r="F106" i="4" s="1"/>
  <c r="F109" i="4" s="1"/>
  <c r="H99" i="4"/>
  <c r="D57" i="4"/>
  <c r="D76" i="4"/>
  <c r="D29" i="4"/>
  <c r="K36" i="4" l="1"/>
  <c r="L37" i="4" s="1"/>
  <c r="D85" i="4"/>
  <c r="K11" i="4"/>
  <c r="K22" i="4" s="1"/>
  <c r="L23" i="4" s="1"/>
  <c r="F111" i="4"/>
  <c r="D72" i="4"/>
  <c r="H92" i="4"/>
  <c r="H106" i="4" s="1"/>
  <c r="D78" i="4"/>
  <c r="D86" i="4" l="1"/>
  <c r="D88" i="4" s="1"/>
  <c r="D73" i="4"/>
</calcChain>
</file>

<file path=xl/sharedStrings.xml><?xml version="1.0" encoding="utf-8"?>
<sst xmlns="http://schemas.openxmlformats.org/spreadsheetml/2006/main" count="264" uniqueCount="153">
  <si>
    <t xml:space="preserve">Password to unlock JE:  </t>
  </si>
  <si>
    <t>prsmplje</t>
  </si>
  <si>
    <t>PAYROLL JOURNAL ENTRY DETAILS</t>
  </si>
  <si>
    <t>Debit</t>
  </si>
  <si>
    <t>Credit</t>
  </si>
  <si>
    <t xml:space="preserve">SAMPLE PAYROLL JOURNAL ENTRY: </t>
  </si>
  <si>
    <t>Account #</t>
  </si>
  <si>
    <t>Description</t>
  </si>
  <si>
    <t>5101/5120</t>
  </si>
  <si>
    <t>Clergy &amp; Lay Salaries</t>
  </si>
  <si>
    <t>Gross Pay - may itemize</t>
  </si>
  <si>
    <t>5245</t>
  </si>
  <si>
    <t>Housing Allowance</t>
  </si>
  <si>
    <t>5247</t>
  </si>
  <si>
    <t>Car Allowance</t>
  </si>
  <si>
    <t>5248</t>
  </si>
  <si>
    <t>Meal Allowance</t>
  </si>
  <si>
    <t>2155</t>
  </si>
  <si>
    <t>FIT withheld</t>
  </si>
  <si>
    <t>2151</t>
  </si>
  <si>
    <t>FICA withheld</t>
  </si>
  <si>
    <t>Employee taxes</t>
  </si>
  <si>
    <t>5236</t>
  </si>
  <si>
    <t xml:space="preserve">403B% </t>
  </si>
  <si>
    <t>2170</t>
  </si>
  <si>
    <t>WA EE Paid Fam &amp; Med LV</t>
  </si>
  <si>
    <t>5209</t>
  </si>
  <si>
    <t>WA ER Medical Leave</t>
  </si>
  <si>
    <t>2174</t>
  </si>
  <si>
    <t>WA State Cares Act</t>
  </si>
  <si>
    <t>5201</t>
  </si>
  <si>
    <t>FICA employer</t>
  </si>
  <si>
    <t>403b % / 403(b) ROTH</t>
  </si>
  <si>
    <t>Employee Voluntary Deductions</t>
  </si>
  <si>
    <t>5220</t>
  </si>
  <si>
    <t>Medical Insurance - Clergy</t>
  </si>
  <si>
    <t>2168</t>
  </si>
  <si>
    <t>FSA Employee contbn</t>
  </si>
  <si>
    <t>5223</t>
  </si>
  <si>
    <t>Pension - Clergy</t>
  </si>
  <si>
    <t>2167</t>
  </si>
  <si>
    <t>HSA Employee contbn</t>
  </si>
  <si>
    <t>5230</t>
  </si>
  <si>
    <t>Dental Insurance</t>
  </si>
  <si>
    <t>2160</t>
  </si>
  <si>
    <t>Other Payroll withholding:</t>
  </si>
  <si>
    <t>5239</t>
  </si>
  <si>
    <t>Other Benefits</t>
  </si>
  <si>
    <t>Accidental indemnity EE</t>
  </si>
  <si>
    <t>5232</t>
  </si>
  <si>
    <t>Life Insurance Benefits</t>
  </si>
  <si>
    <t>Hospital Indemnity EE</t>
  </si>
  <si>
    <t>5241</t>
  </si>
  <si>
    <t>HSA Employer Contribution</t>
  </si>
  <si>
    <t>Vision</t>
  </si>
  <si>
    <t>5222</t>
  </si>
  <si>
    <t>Medical Insurance - Lay</t>
  </si>
  <si>
    <t>Voluntary Life</t>
  </si>
  <si>
    <t>5234</t>
  </si>
  <si>
    <t>LT Disability ER</t>
  </si>
  <si>
    <t>Critical Illness EE</t>
  </si>
  <si>
    <t>1115</t>
  </si>
  <si>
    <t>Checking (Payroll Sweep)</t>
  </si>
  <si>
    <t>Christian Brothers</t>
  </si>
  <si>
    <t>Checking (Benefits Sweep)</t>
  </si>
  <si>
    <t>2162</t>
  </si>
  <si>
    <t>Kaiser Fdn.</t>
  </si>
  <si>
    <t>2164</t>
  </si>
  <si>
    <t>Dental</t>
  </si>
  <si>
    <t>Difference</t>
  </si>
  <si>
    <t>2169</t>
  </si>
  <si>
    <t>InfoArmor</t>
  </si>
  <si>
    <t>Longterm Care Trustmark</t>
  </si>
  <si>
    <t>Note:  The above entry does not enter wash transactions (e.g., 21xx payroll withholdings and tax liabilities that are automatically swept).  You may opt to include them in the JE.</t>
  </si>
  <si>
    <t>403B% - Match</t>
  </si>
  <si>
    <t>Employer Deduction</t>
  </si>
  <si>
    <t>calculated</t>
  </si>
  <si>
    <t>2181</t>
  </si>
  <si>
    <t>403b%  - Match</t>
  </si>
  <si>
    <t>Employer Taxes</t>
  </si>
  <si>
    <t>Optional Entries:  Itemize using actual accounts used</t>
  </si>
  <si>
    <t>CB CDHP Extern Priest ER</t>
  </si>
  <si>
    <t>Memo Deductions (Employer Expenses)</t>
  </si>
  <si>
    <t>21xx</t>
  </si>
  <si>
    <t>Payroll Taxes Withheld</t>
  </si>
  <si>
    <t>cells E8 to E11</t>
  </si>
  <si>
    <t>CB Standard ER</t>
  </si>
  <si>
    <t>Other Payroll Withholding</t>
  </si>
  <si>
    <t>cells E12 to E24</t>
  </si>
  <si>
    <t>Kaiser CDHP ER</t>
  </si>
  <si>
    <t>Benefits Payable</t>
  </si>
  <si>
    <t>cell E27 + E42</t>
  </si>
  <si>
    <t>Delta Dental WA ER Memo + Extern</t>
  </si>
  <si>
    <t>cells D49 to D51 + D54</t>
  </si>
  <si>
    <t>ER Add</t>
  </si>
  <si>
    <t>cell D52 + D56 + D61 to D69</t>
  </si>
  <si>
    <t>ER Life</t>
  </si>
  <si>
    <t>Cel D53 + D70</t>
  </si>
  <si>
    <t>HSA Kaiser ER Paid</t>
  </si>
  <si>
    <t>LT CARE</t>
  </si>
  <si>
    <t>Vision ER Memo + Extern</t>
  </si>
  <si>
    <t>Active Priest Health Plan</t>
  </si>
  <si>
    <t>PP (priest retirement)</t>
  </si>
  <si>
    <t>Note:  Below are not included in Benefits Sweep</t>
  </si>
  <si>
    <t>CB Priest ER</t>
  </si>
  <si>
    <t>Delta Dental Priest ER Paid</t>
  </si>
  <si>
    <t>HSA IPBS Subsidy</t>
  </si>
  <si>
    <t>Prudential Group Life - Priest</t>
  </si>
  <si>
    <t>Vision Priest ER Paid</t>
  </si>
  <si>
    <t>FIT withheld (EE)</t>
  </si>
  <si>
    <t>Reduction in liability - swept by bank</t>
  </si>
  <si>
    <t>FICA withheld (EE)</t>
  </si>
  <si>
    <t>Paid Fam &amp; Med leave (EE)</t>
  </si>
  <si>
    <t>403B/403B% EE</t>
  </si>
  <si>
    <t>LTC Trustmark</t>
  </si>
  <si>
    <t>Checking (payroll Sweep)</t>
  </si>
  <si>
    <t>Enter manually</t>
  </si>
  <si>
    <t>Benefits Sweep:</t>
  </si>
  <si>
    <t>2165</t>
  </si>
  <si>
    <t>Checking (benefits sweep)</t>
  </si>
  <si>
    <t>Total</t>
  </si>
  <si>
    <t>Payroll Sweep reconciliation:</t>
  </si>
  <si>
    <t>Gross Pay</t>
  </si>
  <si>
    <t>Employee ded and taxes</t>
  </si>
  <si>
    <t>Net Pay</t>
  </si>
  <si>
    <t>403B/403b % - Match</t>
  </si>
  <si>
    <t>FSA employee contb.</t>
  </si>
  <si>
    <t xml:space="preserve">        Must match PDSR</t>
  </si>
  <si>
    <t>HSA employee contbn.</t>
  </si>
  <si>
    <t>HSA employer</t>
  </si>
  <si>
    <t>LT Care Trustmark</t>
  </si>
  <si>
    <t>Taxes (EE)</t>
  </si>
  <si>
    <t>Taxes (ER)</t>
  </si>
  <si>
    <t>Calculated Sweep</t>
  </si>
  <si>
    <t>Actual Sweep</t>
  </si>
  <si>
    <t>enter manually</t>
  </si>
  <si>
    <t>Benefits Sweep Reconciliation:</t>
  </si>
  <si>
    <t>Per JE</t>
  </si>
  <si>
    <t>Sweep Rprt</t>
  </si>
  <si>
    <t>EE</t>
  </si>
  <si>
    <t>ER</t>
  </si>
  <si>
    <t>Kaiser</t>
  </si>
  <si>
    <t>Life</t>
  </si>
  <si>
    <t>ADD</t>
  </si>
  <si>
    <t>LTD</t>
  </si>
  <si>
    <t>Info Armor</t>
  </si>
  <si>
    <t>Critical Illness</t>
  </si>
  <si>
    <t>Accidental Indemnity</t>
  </si>
  <si>
    <t>Hospital Indemnity</t>
  </si>
  <si>
    <t>LT Care</t>
  </si>
  <si>
    <t>PP (priest pension?)</t>
  </si>
  <si>
    <t>Calculated benefits sweep</t>
  </si>
  <si>
    <t>Actual amount swept from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</si>
</sst>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FF"/>
      <name val="Arial"/>
      <family val="2"/>
    </font>
    <font>
      <sz val="11"/>
      <color rgb="FF9900FF"/>
      <name val="Calibri"/>
      <family val="2"/>
      <scheme val="minor"/>
    </font>
    <font>
      <sz val="11"/>
      <color rgb="FFFF00FF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43" fontId="0" fillId="0" borderId="0" xfId="1" applyFont="1"/>
    <xf numFmtId="49" fontId="0" fillId="0" borderId="0" xfId="0" applyNumberFormat="1"/>
    <xf numFmtId="43" fontId="0" fillId="0" borderId="0" xfId="0" applyNumberFormat="1"/>
    <xf numFmtId="43" fontId="0" fillId="0" borderId="0" xfId="1" applyFont="1" applyProtection="1"/>
    <xf numFmtId="49" fontId="7" fillId="0" borderId="0" xfId="0" applyNumberFormat="1" applyFont="1" applyAlignment="1">
      <alignment horizontal="left"/>
    </xf>
    <xf numFmtId="0" fontId="6" fillId="0" borderId="0" xfId="0" applyFont="1"/>
    <xf numFmtId="43" fontId="8" fillId="0" borderId="0" xfId="1" applyFont="1" applyAlignment="1" applyProtection="1">
      <alignment horizontal="center"/>
    </xf>
    <xf numFmtId="0" fontId="16" fillId="4" borderId="0" xfId="0" applyFont="1" applyFill="1"/>
    <xf numFmtId="0" fontId="0" fillId="4" borderId="0" xfId="0" applyFill="1"/>
    <xf numFmtId="49" fontId="6" fillId="0" borderId="0" xfId="0" applyNumberFormat="1" applyFont="1" applyAlignment="1">
      <alignment horizontal="center"/>
    </xf>
    <xf numFmtId="43" fontId="6" fillId="0" borderId="0" xfId="1" applyFont="1" applyProtection="1"/>
    <xf numFmtId="0" fontId="16" fillId="4" borderId="0" xfId="0" applyFont="1" applyFill="1" applyAlignment="1">
      <alignment horizontal="center"/>
    </xf>
    <xf numFmtId="43" fontId="8" fillId="4" borderId="0" xfId="1" applyFont="1" applyFill="1" applyBorder="1" applyAlignment="1" applyProtection="1">
      <alignment horizontal="center"/>
    </xf>
    <xf numFmtId="0" fontId="0" fillId="0" borderId="0" xfId="0" applyAlignment="1">
      <alignment vertical="center" wrapText="1"/>
    </xf>
    <xf numFmtId="43" fontId="2" fillId="0" borderId="0" xfId="1" applyFont="1" applyBorder="1" applyProtection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49" fontId="0" fillId="4" borderId="0" xfId="0" applyNumberFormat="1" applyFill="1" applyAlignment="1">
      <alignment horizontal="center"/>
    </xf>
    <xf numFmtId="43" fontId="0" fillId="4" borderId="0" xfId="0" applyNumberFormat="1" applyFill="1"/>
    <xf numFmtId="49" fontId="0" fillId="0" borderId="1" xfId="0" applyNumberFormat="1" applyBorder="1"/>
    <xf numFmtId="0" fontId="0" fillId="0" borderId="1" xfId="0" applyBorder="1"/>
    <xf numFmtId="43" fontId="2" fillId="0" borderId="1" xfId="1" applyFont="1" applyBorder="1" applyProtection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43" fontId="2" fillId="0" borderId="0" xfId="1" applyFont="1" applyProtection="1"/>
    <xf numFmtId="49" fontId="0" fillId="0" borderId="0" xfId="0" applyNumberFormat="1" applyAlignment="1">
      <alignment horizontal="left" indent="2"/>
    </xf>
    <xf numFmtId="0" fontId="0" fillId="0" borderId="0" xfId="0" applyAlignment="1">
      <alignment horizontal="left" indent="2"/>
    </xf>
    <xf numFmtId="43" fontId="11" fillId="0" borderId="0" xfId="1" applyFont="1" applyBorder="1" applyProtection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6" fillId="4" borderId="0" xfId="0" applyNumberFormat="1" applyFont="1" applyFill="1" applyAlignment="1">
      <alignment horizontal="center"/>
    </xf>
    <xf numFmtId="0" fontId="6" fillId="4" borderId="0" xfId="0" applyFont="1" applyFill="1"/>
    <xf numFmtId="43" fontId="0" fillId="4" borderId="2" xfId="0" applyNumberFormat="1" applyFill="1" applyBorder="1"/>
    <xf numFmtId="0" fontId="15" fillId="4" borderId="0" xfId="0" applyFont="1" applyFill="1"/>
    <xf numFmtId="43" fontId="15" fillId="4" borderId="0" xfId="0" applyNumberFormat="1" applyFont="1" applyFill="1"/>
    <xf numFmtId="43" fontId="2" fillId="0" borderId="1" xfId="1" applyFont="1" applyFill="1" applyBorder="1" applyProtection="1"/>
    <xf numFmtId="0" fontId="0" fillId="4" borderId="0" xfId="0" applyFill="1" applyAlignment="1">
      <alignment horizontal="left" wrapText="1"/>
    </xf>
    <xf numFmtId="43" fontId="6" fillId="0" borderId="1" xfId="1" applyFont="1" applyBorder="1" applyProtection="1"/>
    <xf numFmtId="0" fontId="0" fillId="0" borderId="0" xfId="0" applyAlignment="1">
      <alignment wrapText="1"/>
    </xf>
    <xf numFmtId="43" fontId="6" fillId="0" borderId="0" xfId="1" applyFont="1" applyBorder="1" applyProtection="1"/>
    <xf numFmtId="43" fontId="0" fillId="4" borderId="2" xfId="1" applyFont="1" applyFill="1" applyBorder="1" applyProtection="1"/>
    <xf numFmtId="49" fontId="6" fillId="0" borderId="0" xfId="0" applyNumberFormat="1" applyFont="1"/>
    <xf numFmtId="49" fontId="14" fillId="0" borderId="0" xfId="0" applyNumberFormat="1" applyFont="1"/>
    <xf numFmtId="0" fontId="13" fillId="0" borderId="0" xfId="0" applyFont="1" applyAlignment="1">
      <alignment horizontal="left" indent="2"/>
    </xf>
    <xf numFmtId="0" fontId="13" fillId="0" borderId="1" xfId="0" applyFont="1" applyBorder="1" applyAlignment="1">
      <alignment horizontal="left" indent="2"/>
    </xf>
    <xf numFmtId="0" fontId="6" fillId="0" borderId="1" xfId="0" applyFont="1" applyBorder="1"/>
    <xf numFmtId="49" fontId="6" fillId="0" borderId="1" xfId="0" applyNumberFormat="1" applyFont="1" applyBorder="1"/>
    <xf numFmtId="49" fontId="8" fillId="0" borderId="0" xfId="0" applyNumberFormat="1" applyFont="1"/>
    <xf numFmtId="49" fontId="6" fillId="0" borderId="2" xfId="0" applyNumberFormat="1" applyFont="1" applyBorder="1"/>
    <xf numFmtId="0" fontId="9" fillId="0" borderId="2" xfId="0" applyFont="1" applyBorder="1"/>
    <xf numFmtId="43" fontId="9" fillId="0" borderId="2" xfId="1" applyFont="1" applyBorder="1" applyProtection="1"/>
    <xf numFmtId="49" fontId="2" fillId="0" borderId="0" xfId="0" applyNumberFormat="1" applyFont="1"/>
    <xf numFmtId="0" fontId="2" fillId="0" borderId="0" xfId="0" applyFont="1"/>
    <xf numFmtId="0" fontId="7" fillId="3" borderId="0" xfId="0" applyFont="1" applyFill="1"/>
    <xf numFmtId="43" fontId="6" fillId="3" borderId="0" xfId="1" applyFont="1" applyFill="1" applyProtection="1"/>
    <xf numFmtId="0" fontId="6" fillId="3" borderId="0" xfId="0" applyFont="1" applyFill="1"/>
    <xf numFmtId="0" fontId="0" fillId="3" borderId="0" xfId="0" applyFill="1"/>
    <xf numFmtId="43" fontId="6" fillId="3" borderId="1" xfId="1" applyFont="1" applyFill="1" applyBorder="1" applyProtection="1"/>
    <xf numFmtId="0" fontId="9" fillId="3" borderId="0" xfId="0" applyFont="1" applyFill="1"/>
    <xf numFmtId="43" fontId="9" fillId="3" borderId="0" xfId="1" applyFont="1" applyFill="1" applyProtection="1"/>
    <xf numFmtId="43" fontId="6" fillId="3" borderId="0" xfId="1" applyFont="1" applyFill="1" applyBorder="1" applyProtection="1"/>
    <xf numFmtId="43" fontId="6" fillId="3" borderId="2" xfId="1" applyFont="1" applyFill="1" applyBorder="1" applyProtection="1"/>
    <xf numFmtId="43" fontId="0" fillId="3" borderId="0" xfId="1" applyFont="1" applyFill="1" applyProtection="1"/>
    <xf numFmtId="0" fontId="8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43" fontId="11" fillId="3" borderId="0" xfId="1" applyFont="1" applyFill="1" applyProtection="1"/>
    <xf numFmtId="43" fontId="12" fillId="3" borderId="0" xfId="1" applyFont="1" applyFill="1" applyProtection="1"/>
    <xf numFmtId="43" fontId="2" fillId="3" borderId="0" xfId="1" applyFont="1" applyFill="1" applyProtection="1"/>
    <xf numFmtId="0" fontId="6" fillId="3" borderId="2" xfId="0" applyFont="1" applyFill="1" applyBorder="1"/>
    <xf numFmtId="43" fontId="2" fillId="3" borderId="2" xfId="1" applyFont="1" applyFill="1" applyBorder="1" applyProtection="1"/>
    <xf numFmtId="43" fontId="12" fillId="3" borderId="2" xfId="1" applyFont="1" applyFill="1" applyBorder="1" applyProtection="1"/>
    <xf numFmtId="0" fontId="2" fillId="3" borderId="0" xfId="0" applyFont="1" applyFill="1"/>
    <xf numFmtId="43" fontId="3" fillId="3" borderId="0" xfId="1" applyFont="1" applyFill="1" applyProtection="1"/>
    <xf numFmtId="43" fontId="1" fillId="3" borderId="0" xfId="1" applyFont="1" applyFill="1" applyProtection="1"/>
    <xf numFmtId="0" fontId="9" fillId="3" borderId="2" xfId="0" applyFont="1" applyFill="1" applyBorder="1"/>
    <xf numFmtId="43" fontId="5" fillId="3" borderId="2" xfId="1" applyFont="1" applyFill="1" applyBorder="1" applyProtection="1"/>
    <xf numFmtId="43" fontId="2" fillId="0" borderId="0" xfId="1" applyFont="1" applyBorder="1" applyAlignment="1" applyProtection="1">
      <alignment vertical="center"/>
      <protection locked="0"/>
    </xf>
    <xf numFmtId="43" fontId="2" fillId="0" borderId="0" xfId="1" applyFont="1" applyBorder="1" applyProtection="1">
      <protection locked="0"/>
    </xf>
    <xf numFmtId="43" fontId="2" fillId="0" borderId="1" xfId="1" applyFont="1" applyBorder="1" applyProtection="1">
      <protection locked="0"/>
    </xf>
    <xf numFmtId="43" fontId="2" fillId="0" borderId="0" xfId="1" applyFont="1" applyProtection="1">
      <protection locked="0"/>
    </xf>
    <xf numFmtId="43" fontId="11" fillId="0" borderId="0" xfId="1" applyFont="1" applyBorder="1" applyProtection="1">
      <protection locked="0"/>
    </xf>
    <xf numFmtId="43" fontId="2" fillId="0" borderId="1" xfId="1" applyFont="1" applyFill="1" applyBorder="1" applyProtection="1">
      <protection locked="0"/>
    </xf>
    <xf numFmtId="43" fontId="12" fillId="0" borderId="0" xfId="1" applyFont="1" applyBorder="1" applyProtection="1">
      <protection locked="0"/>
    </xf>
    <xf numFmtId="43" fontId="6" fillId="2" borderId="1" xfId="1" applyFont="1" applyFill="1" applyBorder="1" applyProtection="1">
      <protection locked="0"/>
    </xf>
    <xf numFmtId="43" fontId="6" fillId="2" borderId="0" xfId="1" applyFont="1" applyFill="1" applyBorder="1" applyProtection="1">
      <protection locked="0"/>
    </xf>
    <xf numFmtId="43" fontId="6" fillId="3" borderId="0" xfId="1" applyFont="1" applyFill="1" applyProtection="1">
      <protection locked="0"/>
    </xf>
    <xf numFmtId="43" fontId="10" fillId="0" borderId="0" xfId="1" applyFont="1" applyAlignment="1" applyProtection="1">
      <alignment vertical="center"/>
    </xf>
    <xf numFmtId="43" fontId="10" fillId="0" borderId="0" xfId="1" applyFont="1" applyBorder="1" applyAlignment="1" applyProtection="1">
      <alignment vertical="center"/>
    </xf>
    <xf numFmtId="43" fontId="10" fillId="0" borderId="1" xfId="1" applyFont="1" applyBorder="1" applyAlignment="1" applyProtection="1">
      <alignment vertical="center"/>
    </xf>
    <xf numFmtId="49" fontId="0" fillId="4" borderId="0" xfId="0" applyNumberFormat="1" applyFill="1" applyAlignment="1">
      <alignment horizontal="right" vertical="center"/>
    </xf>
    <xf numFmtId="43" fontId="5" fillId="4" borderId="0" xfId="1" applyFont="1" applyFill="1" applyAlignment="1" applyProtection="1">
      <alignment vertical="center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5">
    <dxf>
      <font>
        <strike val="0"/>
        <color rgb="FFFF0000"/>
      </font>
      <fill>
        <patternFill patternType="none">
          <bgColor auto="1"/>
        </patternFill>
      </fill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00FF"/>
      <color rgb="FFFFFFFF"/>
      <color rgb="FF9900FF"/>
      <color rgb="FF00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11</xdr:row>
      <xdr:rowOff>161924</xdr:rowOff>
    </xdr:from>
    <xdr:to>
      <xdr:col>5</xdr:col>
      <xdr:colOff>361950</xdr:colOff>
      <xdr:row>24</xdr:row>
      <xdr:rowOff>133349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95950" y="2257424"/>
          <a:ext cx="171450" cy="24479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200025</xdr:colOff>
      <xdr:row>27</xdr:row>
      <xdr:rowOff>28575</xdr:rowOff>
    </xdr:from>
    <xdr:to>
      <xdr:col>5</xdr:col>
      <xdr:colOff>400051</xdr:colOff>
      <xdr:row>28</xdr:row>
      <xdr:rowOff>180975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05475" y="5172075"/>
          <a:ext cx="200026" cy="7239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marL="0" indent="0" algn="l"/>
          <a:endParaRPr lang="en-US" sz="11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209550</xdr:colOff>
      <xdr:row>48</xdr:row>
      <xdr:rowOff>47625</xdr:rowOff>
    </xdr:from>
    <xdr:to>
      <xdr:col>5</xdr:col>
      <xdr:colOff>371475</xdr:colOff>
      <xdr:row>56</xdr:row>
      <xdr:rowOff>171450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630025" y="3486150"/>
          <a:ext cx="161925" cy="12668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220979</xdr:colOff>
      <xdr:row>7</xdr:row>
      <xdr:rowOff>38100</xdr:rowOff>
    </xdr:from>
    <xdr:to>
      <xdr:col>5</xdr:col>
      <xdr:colOff>352425</xdr:colOff>
      <xdr:row>10</xdr:row>
      <xdr:rowOff>161925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02579" y="1181100"/>
          <a:ext cx="131446" cy="6953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0</xdr:colOff>
      <xdr:row>75</xdr:row>
      <xdr:rowOff>0</xdr:rowOff>
    </xdr:from>
    <xdr:to>
      <xdr:col>4</xdr:col>
      <xdr:colOff>200025</xdr:colOff>
      <xdr:row>85</xdr:row>
      <xdr:rowOff>171450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496550" y="5743575"/>
          <a:ext cx="200025" cy="17049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219075</xdr:colOff>
      <xdr:row>29</xdr:row>
      <xdr:rowOff>0</xdr:rowOff>
    </xdr:from>
    <xdr:to>
      <xdr:col>5</xdr:col>
      <xdr:colOff>390525</xdr:colOff>
      <xdr:row>48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41A8EB0D-BE87-4328-9189-23C08E900B13}"/>
            </a:ext>
          </a:extLst>
        </xdr:cNvPr>
        <xdr:cNvSpPr/>
      </xdr:nvSpPr>
      <xdr:spPr>
        <a:xfrm>
          <a:off x="5400675" y="5143500"/>
          <a:ext cx="171450" cy="26384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238125</xdr:colOff>
      <xdr:row>3</xdr:row>
      <xdr:rowOff>9525</xdr:rowOff>
    </xdr:from>
    <xdr:to>
      <xdr:col>5</xdr:col>
      <xdr:colOff>369571</xdr:colOff>
      <xdr:row>6</xdr:row>
      <xdr:rowOff>133350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E30A40B-D821-46BA-B65E-6DE726483644}"/>
            </a:ext>
          </a:extLst>
        </xdr:cNvPr>
        <xdr:cNvSpPr/>
      </xdr:nvSpPr>
      <xdr:spPr>
        <a:xfrm>
          <a:off x="5743575" y="581025"/>
          <a:ext cx="131446" cy="6953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15</xdr:col>
      <xdr:colOff>332194</xdr:colOff>
      <xdr:row>44</xdr:row>
      <xdr:rowOff>8476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B2ADA1-6029-62C5-8B97-03FF0C85E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9447619" cy="8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14</xdr:col>
      <xdr:colOff>560838</xdr:colOff>
      <xdr:row>66</xdr:row>
      <xdr:rowOff>142381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F4DE2A-F670-11F0-8D29-30D9D07AA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63000"/>
          <a:ext cx="9095238" cy="3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513067</xdr:colOff>
      <xdr:row>30</xdr:row>
      <xdr:rowOff>8809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589FC2-9B05-0BFB-F2FC-FCB7A46AD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66667" cy="57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"/>
  <sheetViews>
    <sheetView tabSelected="1" zoomScaleNormal="100" workbookViewId="0">
      <selection activeCell="D4" sqref="D4"/>
    </sheetView>
  </sheetViews>
  <sheetFormatPr defaultRowHeight="15"/>
  <cols>
    <col min="1" max="1" width="14" customWidth="1"/>
    <col min="2" max="2" width="12.5703125" style="2" customWidth="1"/>
    <col min="3" max="3" width="28.28515625" customWidth="1"/>
    <col min="4" max="5" width="13.85546875" style="1" customWidth="1"/>
    <col min="6" max="6" width="10.85546875" customWidth="1"/>
    <col min="7" max="8" width="13.5703125" customWidth="1"/>
    <col min="9" max="9" width="13.42578125" customWidth="1"/>
    <col min="10" max="10" width="25.7109375" customWidth="1"/>
    <col min="11" max="12" width="10.5703125" bestFit="1" customWidth="1"/>
    <col min="13" max="13" width="10.28515625" bestFit="1" customWidth="1"/>
  </cols>
  <sheetData>
    <row r="1" spans="1:12" ht="30" customHeight="1">
      <c r="C1" s="91" t="s">
        <v>0</v>
      </c>
      <c r="D1" s="92" t="s">
        <v>1</v>
      </c>
      <c r="E1" s="4"/>
    </row>
    <row r="2" spans="1:12">
      <c r="B2" s="5" t="s">
        <v>2</v>
      </c>
      <c r="C2" s="6"/>
      <c r="D2" s="7" t="s">
        <v>3</v>
      </c>
      <c r="E2" s="7" t="s">
        <v>4</v>
      </c>
      <c r="I2" s="8" t="s">
        <v>5</v>
      </c>
      <c r="J2" s="9"/>
      <c r="K2" s="9"/>
      <c r="L2" s="9"/>
    </row>
    <row r="3" spans="1:12">
      <c r="B3" s="10"/>
      <c r="C3" s="6"/>
      <c r="D3" s="11"/>
      <c r="E3" s="11"/>
      <c r="I3" s="12" t="s">
        <v>6</v>
      </c>
      <c r="J3" s="12" t="s">
        <v>7</v>
      </c>
      <c r="K3" s="13" t="s">
        <v>3</v>
      </c>
      <c r="L3" s="13" t="s">
        <v>4</v>
      </c>
    </row>
    <row r="4" spans="1:12">
      <c r="A4" s="14"/>
      <c r="B4" s="2" t="s">
        <v>8</v>
      </c>
      <c r="C4" t="s">
        <v>9</v>
      </c>
      <c r="D4" s="78">
        <v>18779.919999999998</v>
      </c>
      <c r="E4" s="15"/>
      <c r="F4" s="14"/>
      <c r="G4" s="96" t="s">
        <v>10</v>
      </c>
      <c r="H4" s="14"/>
      <c r="I4" s="12"/>
      <c r="J4" s="12"/>
      <c r="K4" s="13"/>
      <c r="L4" s="13"/>
    </row>
    <row r="5" spans="1:12">
      <c r="A5" s="14"/>
      <c r="B5" s="2" t="s">
        <v>11</v>
      </c>
      <c r="C5" t="s">
        <v>12</v>
      </c>
      <c r="D5" s="79"/>
      <c r="E5" s="15"/>
      <c r="F5" s="17"/>
      <c r="G5" s="96"/>
      <c r="H5" s="17"/>
      <c r="I5" s="18" t="s">
        <v>8</v>
      </c>
      <c r="J5" s="9" t="s">
        <v>9</v>
      </c>
      <c r="K5" s="19">
        <f>+D4</f>
        <v>18779.919999999998</v>
      </c>
      <c r="L5" s="9"/>
    </row>
    <row r="6" spans="1:12">
      <c r="A6" s="14"/>
      <c r="B6" s="2" t="s">
        <v>13</v>
      </c>
      <c r="C6" t="s">
        <v>14</v>
      </c>
      <c r="D6" s="79">
        <v>196.5</v>
      </c>
      <c r="E6" s="15"/>
      <c r="F6" s="17"/>
      <c r="G6" s="96"/>
      <c r="H6" s="17"/>
      <c r="I6" s="18" t="s">
        <v>11</v>
      </c>
      <c r="J6" s="9" t="s">
        <v>12</v>
      </c>
      <c r="K6" s="19">
        <f t="shared" ref="K6:K8" si="0">+D5</f>
        <v>0</v>
      </c>
      <c r="L6" s="9"/>
    </row>
    <row r="7" spans="1:12">
      <c r="A7" s="14"/>
      <c r="B7" s="20" t="s">
        <v>15</v>
      </c>
      <c r="C7" s="21" t="s">
        <v>16</v>
      </c>
      <c r="D7" s="80">
        <v>785</v>
      </c>
      <c r="E7" s="22"/>
      <c r="F7" s="23"/>
      <c r="G7" s="97"/>
      <c r="H7" s="17"/>
      <c r="I7" s="18" t="s">
        <v>13</v>
      </c>
      <c r="J7" s="9" t="s">
        <v>14</v>
      </c>
      <c r="K7" s="19">
        <f t="shared" si="0"/>
        <v>196.5</v>
      </c>
      <c r="L7" s="9"/>
    </row>
    <row r="8" spans="1:12">
      <c r="A8" s="14"/>
      <c r="B8" s="2" t="s">
        <v>17</v>
      </c>
      <c r="C8" t="s">
        <v>18</v>
      </c>
      <c r="D8" s="88"/>
      <c r="E8" s="81">
        <v>1311.23</v>
      </c>
      <c r="I8" s="18" t="s">
        <v>15</v>
      </c>
      <c r="J8" s="9" t="s">
        <v>16</v>
      </c>
      <c r="K8" s="19">
        <f t="shared" si="0"/>
        <v>785</v>
      </c>
      <c r="L8" s="9"/>
    </row>
    <row r="9" spans="1:12">
      <c r="A9" s="14"/>
      <c r="B9" s="2" t="s">
        <v>19</v>
      </c>
      <c r="C9" t="s">
        <v>20</v>
      </c>
      <c r="D9" s="88"/>
      <c r="E9" s="81">
        <f>216.32+924.91</f>
        <v>1141.23</v>
      </c>
      <c r="G9" t="s">
        <v>21</v>
      </c>
      <c r="I9" s="18" t="s">
        <v>22</v>
      </c>
      <c r="J9" s="9" t="s">
        <v>23</v>
      </c>
      <c r="K9" s="19">
        <f>+D26</f>
        <v>78.599999999999994</v>
      </c>
      <c r="L9" s="9"/>
    </row>
    <row r="10" spans="1:12">
      <c r="A10" s="14"/>
      <c r="B10" s="2" t="s">
        <v>24</v>
      </c>
      <c r="C10" t="s">
        <v>25</v>
      </c>
      <c r="D10" s="89"/>
      <c r="E10" s="79">
        <f>79.8+35.23</f>
        <v>115.03</v>
      </c>
      <c r="I10" s="18" t="s">
        <v>26</v>
      </c>
      <c r="J10" s="9" t="s">
        <v>27</v>
      </c>
      <c r="K10" s="19">
        <f>+D28</f>
        <v>43.06</v>
      </c>
      <c r="L10" s="9"/>
    </row>
    <row r="11" spans="1:12">
      <c r="A11" s="14"/>
      <c r="B11" s="20" t="s">
        <v>28</v>
      </c>
      <c r="C11" s="21" t="s">
        <v>29</v>
      </c>
      <c r="D11" s="90"/>
      <c r="E11" s="80">
        <v>101.01</v>
      </c>
      <c r="F11" s="21"/>
      <c r="G11" s="21"/>
      <c r="I11" s="18" t="s">
        <v>30</v>
      </c>
      <c r="J11" s="9" t="s">
        <v>31</v>
      </c>
      <c r="K11" s="19">
        <f>+D29</f>
        <v>1141.23</v>
      </c>
      <c r="L11" s="9"/>
    </row>
    <row r="12" spans="1:12" ht="15" customHeight="1">
      <c r="A12" s="14"/>
      <c r="B12" s="2">
        <v>2161</v>
      </c>
      <c r="C12" t="s">
        <v>32</v>
      </c>
      <c r="D12" s="88"/>
      <c r="E12" s="79">
        <v>314.39999999999998</v>
      </c>
      <c r="G12" s="96" t="s">
        <v>33</v>
      </c>
      <c r="H12" s="14"/>
      <c r="I12" s="18" t="s">
        <v>34</v>
      </c>
      <c r="J12" s="9" t="s">
        <v>35</v>
      </c>
      <c r="K12" s="19">
        <f>+D40</f>
        <v>500</v>
      </c>
      <c r="L12" s="9"/>
    </row>
    <row r="13" spans="1:12">
      <c r="A13" s="14"/>
      <c r="B13" s="2" t="s">
        <v>36</v>
      </c>
      <c r="C13" t="s">
        <v>37</v>
      </c>
      <c r="D13" s="25"/>
      <c r="E13" s="79"/>
      <c r="G13" s="96"/>
      <c r="H13" s="14"/>
      <c r="I13" s="18" t="s">
        <v>38</v>
      </c>
      <c r="J13" s="9" t="s">
        <v>39</v>
      </c>
      <c r="K13" s="19">
        <f>+D41</f>
        <v>166.67</v>
      </c>
      <c r="L13" s="9"/>
    </row>
    <row r="14" spans="1:12">
      <c r="A14" s="14"/>
      <c r="B14" s="2" t="s">
        <v>40</v>
      </c>
      <c r="C14" t="s">
        <v>41</v>
      </c>
      <c r="D14" s="25"/>
      <c r="E14" s="79">
        <v>52.08</v>
      </c>
      <c r="G14" s="96"/>
      <c r="H14" s="14"/>
      <c r="I14" s="18" t="s">
        <v>42</v>
      </c>
      <c r="J14" s="9" t="s">
        <v>43</v>
      </c>
      <c r="K14" s="19">
        <f>+D33</f>
        <v>201.12</v>
      </c>
      <c r="L14" s="9"/>
    </row>
    <row r="15" spans="1:12">
      <c r="A15" s="14"/>
      <c r="B15" s="2" t="s">
        <v>44</v>
      </c>
      <c r="C15" t="s">
        <v>45</v>
      </c>
      <c r="D15" s="25"/>
      <c r="E15" s="79"/>
      <c r="G15" s="96"/>
      <c r="H15" s="14"/>
      <c r="I15" s="18" t="s">
        <v>46</v>
      </c>
      <c r="J15" s="9" t="s">
        <v>47</v>
      </c>
      <c r="K15" s="19">
        <f>+D34+D37+D39</f>
        <v>49.519999999999996</v>
      </c>
      <c r="L15" s="9"/>
    </row>
    <row r="16" spans="1:12">
      <c r="A16" s="14"/>
      <c r="B16" s="26" t="s">
        <v>44</v>
      </c>
      <c r="C16" s="27" t="s">
        <v>48</v>
      </c>
      <c r="D16" s="25"/>
      <c r="E16" s="82">
        <v>6.74</v>
      </c>
      <c r="G16" s="96"/>
      <c r="H16" s="14"/>
      <c r="I16" s="18" t="s">
        <v>49</v>
      </c>
      <c r="J16" s="9" t="s">
        <v>50</v>
      </c>
      <c r="K16" s="19">
        <f>+D35</f>
        <v>28.189999999999998</v>
      </c>
      <c r="L16" s="9"/>
    </row>
    <row r="17" spans="1:13">
      <c r="A17" s="14"/>
      <c r="B17" s="26" t="s">
        <v>44</v>
      </c>
      <c r="C17" s="27" t="s">
        <v>51</v>
      </c>
      <c r="D17" s="25"/>
      <c r="E17" s="82">
        <v>19.96</v>
      </c>
      <c r="G17" s="96"/>
      <c r="H17" s="14"/>
      <c r="I17" s="18" t="s">
        <v>52</v>
      </c>
      <c r="J17" s="9" t="s">
        <v>53</v>
      </c>
      <c r="K17" s="19">
        <f>+D36</f>
        <v>41.66</v>
      </c>
      <c r="L17" s="9"/>
    </row>
    <row r="18" spans="1:13">
      <c r="A18" s="14"/>
      <c r="B18" s="26" t="s">
        <v>44</v>
      </c>
      <c r="C18" s="27" t="s">
        <v>54</v>
      </c>
      <c r="D18" s="25"/>
      <c r="E18" s="82">
        <v>1.45</v>
      </c>
      <c r="G18" s="96"/>
      <c r="H18" s="14"/>
      <c r="I18" s="18" t="s">
        <v>55</v>
      </c>
      <c r="J18" s="9" t="s">
        <v>56</v>
      </c>
      <c r="K18" s="19">
        <f>SUM(D30:D32)</f>
        <v>3040</v>
      </c>
      <c r="L18" s="9"/>
    </row>
    <row r="19" spans="1:13">
      <c r="A19" s="14"/>
      <c r="B19" s="26" t="s">
        <v>44</v>
      </c>
      <c r="C19" s="27" t="s">
        <v>57</v>
      </c>
      <c r="D19" s="25"/>
      <c r="E19" s="82">
        <f>0.5+45.29+8.82</f>
        <v>54.61</v>
      </c>
      <c r="G19" s="96"/>
      <c r="H19" s="14"/>
      <c r="I19" s="18" t="s">
        <v>58</v>
      </c>
      <c r="J19" s="9" t="s">
        <v>59</v>
      </c>
      <c r="K19" s="19">
        <f>+D38</f>
        <v>48.7</v>
      </c>
      <c r="L19" s="9"/>
    </row>
    <row r="20" spans="1:13">
      <c r="A20" s="14"/>
      <c r="B20" s="26" t="s">
        <v>44</v>
      </c>
      <c r="C20" s="27" t="s">
        <v>60</v>
      </c>
      <c r="D20" s="25"/>
      <c r="E20" s="82">
        <v>18.940000000000001</v>
      </c>
      <c r="G20" s="96"/>
      <c r="H20" s="14"/>
      <c r="I20" s="18" t="s">
        <v>61</v>
      </c>
      <c r="J20" s="9" t="s">
        <v>62</v>
      </c>
      <c r="K20" s="9"/>
      <c r="L20" s="19">
        <f>+E58</f>
        <v>19871.04</v>
      </c>
    </row>
    <row r="21" spans="1:13">
      <c r="A21" s="14"/>
      <c r="B21" s="29">
        <v>2162</v>
      </c>
      <c r="C21" s="30" t="s">
        <v>63</v>
      </c>
      <c r="D21" s="25"/>
      <c r="E21" s="82">
        <v>763.62</v>
      </c>
      <c r="G21" s="96"/>
      <c r="H21" s="14"/>
      <c r="I21" s="31" t="s">
        <v>61</v>
      </c>
      <c r="J21" s="32" t="s">
        <v>64</v>
      </c>
      <c r="K21" s="9"/>
      <c r="L21" s="19">
        <f>+E71</f>
        <v>5229.13</v>
      </c>
    </row>
    <row r="22" spans="1:13" ht="15.75" thickBot="1">
      <c r="A22" s="14"/>
      <c r="B22" s="2" t="s">
        <v>65</v>
      </c>
      <c r="C22" t="s">
        <v>66</v>
      </c>
      <c r="D22" s="15"/>
      <c r="E22" s="82">
        <f>44.4+248.24</f>
        <v>292.64</v>
      </c>
      <c r="G22" s="96"/>
      <c r="H22" s="14"/>
      <c r="I22" s="19"/>
      <c r="J22" s="9"/>
      <c r="K22" s="33">
        <f>SUM(K5:K21)</f>
        <v>25100.169999999995</v>
      </c>
      <c r="L22" s="33">
        <f>SUM(L5:L21)</f>
        <v>25100.170000000002</v>
      </c>
    </row>
    <row r="23" spans="1:13" ht="15.75" thickTop="1">
      <c r="A23" s="14"/>
      <c r="B23" s="2" t="s">
        <v>67</v>
      </c>
      <c r="C23" t="s">
        <v>68</v>
      </c>
      <c r="D23" s="15"/>
      <c r="E23" s="82">
        <v>29.01</v>
      </c>
      <c r="G23" s="96"/>
      <c r="H23" s="14"/>
      <c r="I23" s="19"/>
      <c r="J23" s="34" t="s">
        <v>69</v>
      </c>
      <c r="K23" s="34"/>
      <c r="L23" s="35">
        <f>+K22-L22</f>
        <v>0</v>
      </c>
    </row>
    <row r="24" spans="1:13" ht="15" customHeight="1">
      <c r="B24" s="2" t="s">
        <v>70</v>
      </c>
      <c r="C24" t="s">
        <v>71</v>
      </c>
      <c r="D24" s="15"/>
      <c r="E24" s="82">
        <v>7.96</v>
      </c>
      <c r="G24" s="96"/>
      <c r="H24" s="14"/>
      <c r="I24" s="9"/>
      <c r="J24" s="9"/>
      <c r="K24" s="9"/>
      <c r="L24" s="9"/>
    </row>
    <row r="25" spans="1:13">
      <c r="B25" s="20" t="s">
        <v>28</v>
      </c>
      <c r="C25" s="21" t="s">
        <v>72</v>
      </c>
      <c r="D25" s="36"/>
      <c r="E25" s="83"/>
      <c r="F25" s="21"/>
      <c r="G25" s="24"/>
      <c r="H25" s="14"/>
      <c r="I25" s="94" t="s">
        <v>73</v>
      </c>
      <c r="J25" s="94"/>
      <c r="K25" s="94"/>
      <c r="L25" s="94"/>
    </row>
    <row r="26" spans="1:13" ht="15" customHeight="1">
      <c r="B26" s="2" t="s">
        <v>22</v>
      </c>
      <c r="C26" t="s">
        <v>74</v>
      </c>
      <c r="D26" s="79">
        <v>78.599999999999994</v>
      </c>
      <c r="E26" s="15"/>
      <c r="G26" s="98" t="s">
        <v>75</v>
      </c>
      <c r="H26" s="14"/>
      <c r="I26" s="94"/>
      <c r="J26" s="94"/>
      <c r="K26" s="94"/>
      <c r="L26" s="94"/>
    </row>
    <row r="27" spans="1:13" ht="15" customHeight="1">
      <c r="A27" t="s">
        <v>76</v>
      </c>
      <c r="B27" s="20" t="s">
        <v>77</v>
      </c>
      <c r="C27" s="21" t="s">
        <v>78</v>
      </c>
      <c r="D27" s="22"/>
      <c r="E27" s="22">
        <f>+D26</f>
        <v>78.599999999999994</v>
      </c>
      <c r="F27" s="21"/>
      <c r="G27" s="97"/>
      <c r="H27" s="14"/>
      <c r="I27" s="94"/>
      <c r="J27" s="94"/>
      <c r="K27" s="94"/>
      <c r="L27" s="94"/>
    </row>
    <row r="28" spans="1:13">
      <c r="B28" s="2" t="s">
        <v>26</v>
      </c>
      <c r="C28" t="s">
        <v>27</v>
      </c>
      <c r="D28" s="81">
        <v>43.06</v>
      </c>
      <c r="E28" s="25"/>
      <c r="G28" s="96" t="s">
        <v>79</v>
      </c>
      <c r="H28" s="14"/>
      <c r="I28" s="37"/>
      <c r="J28" s="37"/>
      <c r="K28" s="37"/>
      <c r="L28" s="37"/>
    </row>
    <row r="29" spans="1:13">
      <c r="A29" t="s">
        <v>76</v>
      </c>
      <c r="B29" s="20" t="s">
        <v>30</v>
      </c>
      <c r="C29" s="21" t="s">
        <v>31</v>
      </c>
      <c r="D29" s="38">
        <f>+E9</f>
        <v>1141.23</v>
      </c>
      <c r="E29" s="38"/>
      <c r="F29" s="21"/>
      <c r="G29" s="97"/>
      <c r="H29" s="14"/>
      <c r="I29" s="8" t="s">
        <v>80</v>
      </c>
      <c r="J29" s="9"/>
      <c r="K29" s="9"/>
      <c r="L29" s="9"/>
    </row>
    <row r="30" spans="1:13" ht="15" customHeight="1">
      <c r="B30" s="2" t="s">
        <v>55</v>
      </c>
      <c r="C30" t="s">
        <v>81</v>
      </c>
      <c r="D30" s="84">
        <v>380</v>
      </c>
      <c r="E30" s="15"/>
      <c r="G30" s="98" t="s">
        <v>82</v>
      </c>
      <c r="H30" s="16"/>
      <c r="I30" s="93" t="s">
        <v>83</v>
      </c>
      <c r="J30" s="9" t="s">
        <v>84</v>
      </c>
      <c r="K30" s="9"/>
      <c r="L30" s="19">
        <f>SUM(E8:E11)</f>
        <v>2668.5000000000005</v>
      </c>
      <c r="M30" t="s">
        <v>85</v>
      </c>
    </row>
    <row r="31" spans="1:13">
      <c r="B31" s="2" t="s">
        <v>55</v>
      </c>
      <c r="C31" t="s">
        <v>86</v>
      </c>
      <c r="D31" s="84">
        <v>1140</v>
      </c>
      <c r="E31" s="15"/>
      <c r="G31" s="96"/>
      <c r="H31" s="16"/>
      <c r="I31" s="93" t="s">
        <v>83</v>
      </c>
      <c r="J31" s="9" t="s">
        <v>87</v>
      </c>
      <c r="K31" s="9"/>
      <c r="L31" s="19">
        <f>SUM(E12:E24)</f>
        <v>1561.41</v>
      </c>
      <c r="M31" t="s">
        <v>88</v>
      </c>
    </row>
    <row r="32" spans="1:13">
      <c r="B32" s="2" t="s">
        <v>55</v>
      </c>
      <c r="C32" t="s">
        <v>89</v>
      </c>
      <c r="D32" s="84">
        <f>760+760</f>
        <v>1520</v>
      </c>
      <c r="E32" s="15"/>
      <c r="G32" s="96"/>
      <c r="H32" s="16"/>
      <c r="I32" s="93" t="s">
        <v>83</v>
      </c>
      <c r="J32" s="9" t="s">
        <v>90</v>
      </c>
      <c r="K32" s="9"/>
      <c r="L32" s="19">
        <f>+E27+E42</f>
        <v>4154.46</v>
      </c>
      <c r="M32" t="s">
        <v>91</v>
      </c>
    </row>
    <row r="33" spans="1:14" ht="30">
      <c r="B33" s="2" t="s">
        <v>42</v>
      </c>
      <c r="C33" s="39" t="s">
        <v>92</v>
      </c>
      <c r="D33" s="84">
        <f>25.14+175.98</f>
        <v>201.12</v>
      </c>
      <c r="E33" s="15"/>
      <c r="G33" s="96"/>
      <c r="H33" s="16"/>
      <c r="I33" s="93" t="s">
        <v>83</v>
      </c>
      <c r="J33" s="9" t="s">
        <v>84</v>
      </c>
      <c r="K33" s="19">
        <f>SUM(D49:D51,D54)</f>
        <v>2668.5000000000005</v>
      </c>
      <c r="L33" s="19"/>
      <c r="M33" s="3" t="s">
        <v>93</v>
      </c>
      <c r="N33" s="3"/>
    </row>
    <row r="34" spans="1:14">
      <c r="B34" s="2" t="s">
        <v>46</v>
      </c>
      <c r="C34" t="s">
        <v>94</v>
      </c>
      <c r="D34" s="84">
        <v>1.24</v>
      </c>
      <c r="E34" s="15"/>
      <c r="G34" s="96"/>
      <c r="H34" s="16"/>
      <c r="I34" s="93" t="s">
        <v>83</v>
      </c>
      <c r="J34" s="9" t="s">
        <v>87</v>
      </c>
      <c r="K34" s="19">
        <f>+D52+D56+SUM(D61:D69)</f>
        <v>1561.41</v>
      </c>
      <c r="L34" s="19"/>
      <c r="M34" s="3" t="s">
        <v>95</v>
      </c>
    </row>
    <row r="35" spans="1:14">
      <c r="B35" s="2" t="s">
        <v>49</v>
      </c>
      <c r="C35" t="s">
        <v>96</v>
      </c>
      <c r="D35" s="84">
        <f>1.36+26.83</f>
        <v>28.189999999999998</v>
      </c>
      <c r="E35" s="15"/>
      <c r="G35" s="96"/>
      <c r="H35" s="16"/>
      <c r="I35" s="93" t="s">
        <v>83</v>
      </c>
      <c r="J35" s="9" t="s">
        <v>90</v>
      </c>
      <c r="K35" s="19">
        <f>+D53+D70</f>
        <v>4154.46</v>
      </c>
      <c r="L35" s="19"/>
      <c r="M35" s="3" t="s">
        <v>97</v>
      </c>
    </row>
    <row r="36" spans="1:14" ht="15.75" thickBot="1">
      <c r="B36" s="2" t="s">
        <v>52</v>
      </c>
      <c r="C36" t="s">
        <v>98</v>
      </c>
      <c r="D36" s="84">
        <v>41.66</v>
      </c>
      <c r="E36" s="40"/>
      <c r="G36" s="96"/>
      <c r="H36" s="16"/>
      <c r="I36" s="9"/>
      <c r="J36" s="9"/>
      <c r="K36" s="41">
        <f>SUM(K30:K35)</f>
        <v>8384.3700000000008</v>
      </c>
      <c r="L36" s="41">
        <f>SUM(L30:L35)</f>
        <v>8384.3700000000008</v>
      </c>
    </row>
    <row r="37" spans="1:14" ht="15.75" thickTop="1">
      <c r="B37" s="2" t="s">
        <v>46</v>
      </c>
      <c r="C37" t="s">
        <v>99</v>
      </c>
      <c r="D37" s="84">
        <v>23</v>
      </c>
      <c r="E37" s="15"/>
      <c r="G37" s="96"/>
      <c r="H37" s="16"/>
      <c r="I37" s="9"/>
      <c r="J37" s="34" t="s">
        <v>69</v>
      </c>
      <c r="K37" s="34"/>
      <c r="L37" s="35">
        <f>+K36-L36</f>
        <v>0</v>
      </c>
    </row>
    <row r="38" spans="1:14">
      <c r="B38" s="2" t="s">
        <v>58</v>
      </c>
      <c r="C38" t="s">
        <v>59</v>
      </c>
      <c r="D38" s="84">
        <v>48.7</v>
      </c>
      <c r="E38" s="15"/>
      <c r="G38" s="96"/>
      <c r="H38" s="16"/>
      <c r="I38" s="30"/>
      <c r="L38" s="3"/>
    </row>
    <row r="39" spans="1:14">
      <c r="B39" s="2" t="s">
        <v>46</v>
      </c>
      <c r="C39" t="s">
        <v>100</v>
      </c>
      <c r="D39" s="84">
        <f>22.12+3.16</f>
        <v>25.28</v>
      </c>
      <c r="E39" s="15"/>
      <c r="G39" s="96"/>
      <c r="H39" s="16"/>
      <c r="I39" s="2"/>
    </row>
    <row r="40" spans="1:14">
      <c r="B40" s="42" t="s">
        <v>34</v>
      </c>
      <c r="C40" s="6" t="s">
        <v>101</v>
      </c>
      <c r="D40" s="84">
        <v>500</v>
      </c>
      <c r="E40" s="15"/>
      <c r="G40" s="96"/>
      <c r="H40" s="16"/>
    </row>
    <row r="41" spans="1:14">
      <c r="B41" s="42" t="s">
        <v>38</v>
      </c>
      <c r="C41" s="6" t="s">
        <v>102</v>
      </c>
      <c r="D41" s="84">
        <v>166.67</v>
      </c>
      <c r="E41" s="15"/>
      <c r="G41" s="96"/>
      <c r="H41" s="16"/>
    </row>
    <row r="42" spans="1:14">
      <c r="A42" t="s">
        <v>76</v>
      </c>
      <c r="B42" s="42" t="s">
        <v>77</v>
      </c>
      <c r="C42" s="6" t="s">
        <v>90</v>
      </c>
      <c r="D42" s="40"/>
      <c r="E42" s="40">
        <f>SUM(D30:D41)</f>
        <v>4075.8599999999997</v>
      </c>
      <c r="G42" s="96"/>
      <c r="H42" s="16"/>
    </row>
    <row r="43" spans="1:14">
      <c r="B43" s="43" t="s">
        <v>103</v>
      </c>
      <c r="C43" s="6"/>
      <c r="D43" s="40"/>
      <c r="E43" s="40"/>
      <c r="G43" s="96"/>
      <c r="H43" s="16"/>
    </row>
    <row r="44" spans="1:14">
      <c r="B44" s="44" t="s">
        <v>104</v>
      </c>
      <c r="C44" s="6"/>
      <c r="D44" s="40"/>
      <c r="E44" s="40"/>
      <c r="G44" s="96"/>
      <c r="H44" s="16"/>
    </row>
    <row r="45" spans="1:14">
      <c r="B45" s="44" t="s">
        <v>105</v>
      </c>
      <c r="C45" s="6"/>
      <c r="D45" s="40"/>
      <c r="E45" s="40"/>
      <c r="G45" s="96"/>
      <c r="H45" s="16"/>
    </row>
    <row r="46" spans="1:14">
      <c r="B46" s="44" t="s">
        <v>106</v>
      </c>
      <c r="C46" s="6"/>
      <c r="D46" s="40"/>
      <c r="E46" s="40"/>
      <c r="G46" s="96"/>
      <c r="H46" s="16"/>
    </row>
    <row r="47" spans="1:14">
      <c r="B47" s="44" t="s">
        <v>107</v>
      </c>
      <c r="C47" s="6"/>
      <c r="D47" s="40"/>
      <c r="E47" s="40"/>
      <c r="G47" s="96"/>
      <c r="H47" s="16"/>
    </row>
    <row r="48" spans="1:14">
      <c r="B48" s="45" t="s">
        <v>108</v>
      </c>
      <c r="C48" s="46"/>
      <c r="D48" s="38"/>
      <c r="E48" s="38"/>
      <c r="F48" s="21"/>
      <c r="G48" s="97"/>
      <c r="H48" s="16"/>
    </row>
    <row r="49" spans="1:8" ht="15" customHeight="1">
      <c r="A49" t="s">
        <v>76</v>
      </c>
      <c r="B49" s="2" t="s">
        <v>17</v>
      </c>
      <c r="C49" t="s">
        <v>109</v>
      </c>
      <c r="D49" s="25">
        <f>+E8</f>
        <v>1311.23</v>
      </c>
      <c r="E49" s="11"/>
      <c r="G49" s="96" t="s">
        <v>110</v>
      </c>
      <c r="H49" s="14"/>
    </row>
    <row r="50" spans="1:8">
      <c r="A50" t="s">
        <v>76</v>
      </c>
      <c r="B50" s="2" t="s">
        <v>19</v>
      </c>
      <c r="C50" t="s">
        <v>111</v>
      </c>
      <c r="D50" s="25">
        <f>+E9</f>
        <v>1141.23</v>
      </c>
      <c r="E50" s="11"/>
      <c r="G50" s="96"/>
      <c r="H50" s="14"/>
    </row>
    <row r="51" spans="1:8">
      <c r="A51" t="s">
        <v>76</v>
      </c>
      <c r="B51" s="2" t="s">
        <v>24</v>
      </c>
      <c r="C51" s="39" t="s">
        <v>112</v>
      </c>
      <c r="D51" s="25">
        <f>+E10</f>
        <v>115.03</v>
      </c>
      <c r="E51" s="11"/>
      <c r="G51" s="96"/>
      <c r="H51" s="14"/>
    </row>
    <row r="52" spans="1:8">
      <c r="A52" t="s">
        <v>76</v>
      </c>
      <c r="B52" s="2">
        <v>2161</v>
      </c>
      <c r="C52" t="s">
        <v>113</v>
      </c>
      <c r="D52" s="25">
        <f>+E12</f>
        <v>314.39999999999998</v>
      </c>
      <c r="E52" s="11"/>
      <c r="G52" s="96"/>
      <c r="H52" s="14"/>
    </row>
    <row r="53" spans="1:8">
      <c r="A53" t="s">
        <v>76</v>
      </c>
      <c r="B53" s="2" t="s">
        <v>77</v>
      </c>
      <c r="C53" t="s">
        <v>78</v>
      </c>
      <c r="D53" s="25">
        <f>+E27</f>
        <v>78.599999999999994</v>
      </c>
      <c r="E53" s="11"/>
      <c r="G53" s="96"/>
      <c r="H53" s="14"/>
    </row>
    <row r="54" spans="1:8">
      <c r="A54" t="s">
        <v>76</v>
      </c>
      <c r="B54" s="2" t="s">
        <v>28</v>
      </c>
      <c r="C54" t="s">
        <v>29</v>
      </c>
      <c r="D54" s="25">
        <f>+E11</f>
        <v>101.01</v>
      </c>
      <c r="E54" s="11"/>
      <c r="G54" s="96"/>
      <c r="H54" s="14"/>
    </row>
    <row r="55" spans="1:8">
      <c r="A55" t="s">
        <v>76</v>
      </c>
      <c r="B55" s="2" t="s">
        <v>28</v>
      </c>
      <c r="C55" t="s">
        <v>114</v>
      </c>
      <c r="D55" s="25">
        <f>+E25</f>
        <v>0</v>
      </c>
      <c r="E55" s="11"/>
      <c r="G55" s="96"/>
      <c r="H55" s="14"/>
    </row>
    <row r="56" spans="1:8" ht="15" customHeight="1">
      <c r="A56" t="s">
        <v>76</v>
      </c>
      <c r="B56" s="2" t="s">
        <v>40</v>
      </c>
      <c r="C56" t="s">
        <v>41</v>
      </c>
      <c r="D56" s="25">
        <f>+E14</f>
        <v>52.08</v>
      </c>
      <c r="E56" s="11"/>
      <c r="G56" s="96"/>
      <c r="H56" s="14"/>
    </row>
    <row r="57" spans="1:8">
      <c r="A57" t="s">
        <v>76</v>
      </c>
      <c r="B57" s="2" t="s">
        <v>36</v>
      </c>
      <c r="C57" t="s">
        <v>37</v>
      </c>
      <c r="D57" s="15">
        <f>+E13</f>
        <v>0</v>
      </c>
      <c r="E57" s="40"/>
      <c r="G57" s="96"/>
      <c r="H57" s="14"/>
    </row>
    <row r="58" spans="1:8">
      <c r="B58" s="47" t="s">
        <v>61</v>
      </c>
      <c r="C58" s="46" t="s">
        <v>115</v>
      </c>
      <c r="D58" s="38"/>
      <c r="E58" s="85">
        <v>19871.04</v>
      </c>
      <c r="F58" s="21"/>
      <c r="G58" s="21" t="s">
        <v>116</v>
      </c>
    </row>
    <row r="59" spans="1:8">
      <c r="B59" s="48" t="s">
        <v>117</v>
      </c>
      <c r="C59" s="6"/>
      <c r="D59" s="40"/>
      <c r="E59" s="40"/>
    </row>
    <row r="60" spans="1:8">
      <c r="B60" s="2" t="s">
        <v>44</v>
      </c>
      <c r="C60" t="s">
        <v>45</v>
      </c>
      <c r="D60" s="25"/>
      <c r="E60" s="15"/>
    </row>
    <row r="61" spans="1:8">
      <c r="A61" t="s">
        <v>76</v>
      </c>
      <c r="B61" s="26" t="s">
        <v>44</v>
      </c>
      <c r="C61" s="27" t="s">
        <v>48</v>
      </c>
      <c r="D61" s="28">
        <f t="shared" ref="D61:D69" si="1">+E16</f>
        <v>6.74</v>
      </c>
      <c r="E61" s="28"/>
    </row>
    <row r="62" spans="1:8">
      <c r="A62" t="s">
        <v>76</v>
      </c>
      <c r="B62" s="26" t="s">
        <v>44</v>
      </c>
      <c r="C62" s="27" t="s">
        <v>51</v>
      </c>
      <c r="D62" s="28">
        <f t="shared" si="1"/>
        <v>19.96</v>
      </c>
      <c r="E62" s="28"/>
    </row>
    <row r="63" spans="1:8">
      <c r="A63" t="s">
        <v>76</v>
      </c>
      <c r="B63" s="26" t="s">
        <v>44</v>
      </c>
      <c r="C63" s="27" t="s">
        <v>54</v>
      </c>
      <c r="D63" s="28">
        <f t="shared" si="1"/>
        <v>1.45</v>
      </c>
      <c r="E63" s="28"/>
    </row>
    <row r="64" spans="1:8">
      <c r="A64" t="s">
        <v>76</v>
      </c>
      <c r="B64" s="26" t="s">
        <v>44</v>
      </c>
      <c r="C64" s="27" t="s">
        <v>57</v>
      </c>
      <c r="D64" s="28">
        <f t="shared" si="1"/>
        <v>54.61</v>
      </c>
      <c r="E64" s="28"/>
    </row>
    <row r="65" spans="1:8">
      <c r="A65" t="s">
        <v>76</v>
      </c>
      <c r="B65" s="26" t="s">
        <v>44</v>
      </c>
      <c r="C65" s="27" t="s">
        <v>60</v>
      </c>
      <c r="D65" s="28">
        <f t="shared" si="1"/>
        <v>18.940000000000001</v>
      </c>
      <c r="E65" s="28"/>
    </row>
    <row r="66" spans="1:8">
      <c r="A66" t="s">
        <v>76</v>
      </c>
      <c r="B66" s="29">
        <v>2162</v>
      </c>
      <c r="C66" s="30" t="s">
        <v>63</v>
      </c>
      <c r="D66" s="28">
        <f t="shared" si="1"/>
        <v>763.62</v>
      </c>
      <c r="E66" s="28"/>
    </row>
    <row r="67" spans="1:8">
      <c r="A67" t="s">
        <v>76</v>
      </c>
      <c r="B67" s="2">
        <v>2163</v>
      </c>
      <c r="C67" t="s">
        <v>66</v>
      </c>
      <c r="D67" s="28">
        <f t="shared" si="1"/>
        <v>292.64</v>
      </c>
      <c r="E67" s="28"/>
    </row>
    <row r="68" spans="1:8">
      <c r="A68" t="s">
        <v>76</v>
      </c>
      <c r="B68" s="2" t="s">
        <v>67</v>
      </c>
      <c r="C68" t="s">
        <v>68</v>
      </c>
      <c r="D68" s="28">
        <f t="shared" si="1"/>
        <v>29.01</v>
      </c>
      <c r="E68" s="28"/>
    </row>
    <row r="69" spans="1:8">
      <c r="A69" t="s">
        <v>76</v>
      </c>
      <c r="B69" s="2" t="s">
        <v>118</v>
      </c>
      <c r="C69" t="s">
        <v>71</v>
      </c>
      <c r="D69" s="28">
        <f t="shared" si="1"/>
        <v>7.96</v>
      </c>
      <c r="E69" s="28"/>
    </row>
    <row r="70" spans="1:8">
      <c r="A70" t="s">
        <v>76</v>
      </c>
      <c r="B70" s="42" t="s">
        <v>77</v>
      </c>
      <c r="C70" s="6" t="s">
        <v>90</v>
      </c>
      <c r="D70" s="40">
        <f>+E42</f>
        <v>4075.8599999999997</v>
      </c>
      <c r="E70" s="40"/>
    </row>
    <row r="71" spans="1:8">
      <c r="B71" s="42" t="s">
        <v>61</v>
      </c>
      <c r="C71" s="6" t="s">
        <v>119</v>
      </c>
      <c r="D71" s="40"/>
      <c r="E71" s="86">
        <v>5229.13</v>
      </c>
      <c r="G71" t="s">
        <v>116</v>
      </c>
    </row>
    <row r="72" spans="1:8" ht="15.75" thickBot="1">
      <c r="B72" s="49"/>
      <c r="C72" s="50" t="s">
        <v>120</v>
      </c>
      <c r="D72" s="51">
        <f>SUM(D4:D71)</f>
        <v>33484.539999999986</v>
      </c>
      <c r="E72" s="51">
        <f>SUM(E4:E71)</f>
        <v>33484.54</v>
      </c>
    </row>
    <row r="73" spans="1:8" ht="15.75" thickTop="1">
      <c r="B73" s="42"/>
      <c r="C73" s="6" t="s">
        <v>69</v>
      </c>
      <c r="D73" s="11">
        <f>+D72-E72</f>
        <v>0</v>
      </c>
      <c r="E73" s="11"/>
    </row>
    <row r="74" spans="1:8">
      <c r="B74" s="52"/>
      <c r="C74" s="53"/>
      <c r="D74" s="25"/>
      <c r="E74" s="25"/>
    </row>
    <row r="75" spans="1:8">
      <c r="B75" s="52"/>
      <c r="C75" s="54" t="s">
        <v>121</v>
      </c>
      <c r="D75" s="55"/>
      <c r="E75" s="55"/>
      <c r="F75" s="56"/>
      <c r="G75" s="56"/>
      <c r="H75" s="57"/>
    </row>
    <row r="76" spans="1:8">
      <c r="B76" s="52"/>
      <c r="C76" s="56" t="s">
        <v>122</v>
      </c>
      <c r="D76" s="55">
        <f>SUM(D4:D7)</f>
        <v>19761.419999999998</v>
      </c>
      <c r="E76" s="55"/>
      <c r="F76" s="56"/>
      <c r="G76" s="56"/>
      <c r="H76" s="57"/>
    </row>
    <row r="77" spans="1:8">
      <c r="B77" s="52"/>
      <c r="C77" s="56" t="s">
        <v>123</v>
      </c>
      <c r="D77" s="58">
        <f>SUM(E8:E25)</f>
        <v>4229.9100000000008</v>
      </c>
      <c r="E77" s="55"/>
      <c r="F77" s="56"/>
      <c r="G77" s="56"/>
      <c r="H77" s="57"/>
    </row>
    <row r="78" spans="1:8">
      <c r="B78" s="52"/>
      <c r="C78" s="59" t="s">
        <v>124</v>
      </c>
      <c r="D78" s="60">
        <f>+D76-D77</f>
        <v>15531.509999999998</v>
      </c>
      <c r="E78" s="55"/>
      <c r="F78" s="56"/>
      <c r="G78" s="56"/>
      <c r="H78" s="57"/>
    </row>
    <row r="79" spans="1:8">
      <c r="B79" s="52"/>
      <c r="C79" s="56" t="s">
        <v>125</v>
      </c>
      <c r="D79" s="55">
        <f>+E12+D26</f>
        <v>393</v>
      </c>
      <c r="E79" s="55"/>
      <c r="F79" s="56"/>
      <c r="G79" s="56"/>
      <c r="H79" s="57"/>
    </row>
    <row r="80" spans="1:8">
      <c r="B80" s="52"/>
      <c r="C80" s="56" t="s">
        <v>126</v>
      </c>
      <c r="D80" s="55">
        <f>+E13</f>
        <v>0</v>
      </c>
      <c r="E80" s="55" t="s">
        <v>127</v>
      </c>
      <c r="F80" s="56"/>
      <c r="G80" s="56"/>
      <c r="H80" s="57"/>
    </row>
    <row r="81" spans="2:8">
      <c r="B81" s="52"/>
      <c r="C81" s="56" t="s">
        <v>128</v>
      </c>
      <c r="D81" s="55">
        <f>+E14</f>
        <v>52.08</v>
      </c>
      <c r="E81" s="55"/>
      <c r="F81" s="56"/>
      <c r="G81" s="56"/>
      <c r="H81" s="57"/>
    </row>
    <row r="82" spans="2:8">
      <c r="B82" s="52"/>
      <c r="C82" s="56" t="s">
        <v>129</v>
      </c>
      <c r="D82" s="55">
        <f>+D36</f>
        <v>41.66</v>
      </c>
      <c r="E82" s="55"/>
      <c r="F82" s="56"/>
      <c r="G82" s="56"/>
      <c r="H82" s="57"/>
    </row>
    <row r="83" spans="2:8">
      <c r="B83" s="52"/>
      <c r="C83" s="56" t="s">
        <v>130</v>
      </c>
      <c r="D83" s="55">
        <f>+E25</f>
        <v>0</v>
      </c>
      <c r="E83" s="55"/>
      <c r="F83" s="56"/>
      <c r="G83" s="56"/>
      <c r="H83" s="57"/>
    </row>
    <row r="84" spans="2:8">
      <c r="B84" s="52"/>
      <c r="C84" s="56" t="s">
        <v>131</v>
      </c>
      <c r="D84" s="61">
        <f>SUM(E8:E11)</f>
        <v>2668.5000000000005</v>
      </c>
      <c r="E84" s="55"/>
      <c r="F84" s="56"/>
      <c r="G84" s="56"/>
      <c r="H84" s="57"/>
    </row>
    <row r="85" spans="2:8">
      <c r="B85" s="52"/>
      <c r="C85" s="56" t="s">
        <v>132</v>
      </c>
      <c r="D85" s="58">
        <f>SUM(D28:D29)</f>
        <v>1184.29</v>
      </c>
      <c r="E85" s="55"/>
      <c r="F85" s="56"/>
      <c r="G85" s="56"/>
      <c r="H85" s="57"/>
    </row>
    <row r="86" spans="2:8">
      <c r="B86" s="52"/>
      <c r="C86" s="56" t="s">
        <v>133</v>
      </c>
      <c r="D86" s="55">
        <f>SUM(D78:D85)</f>
        <v>19871.04</v>
      </c>
      <c r="E86" s="55"/>
      <c r="F86" s="56"/>
      <c r="G86" s="56"/>
      <c r="H86" s="57"/>
    </row>
    <row r="87" spans="2:8">
      <c r="B87" s="52"/>
      <c r="C87" s="56" t="s">
        <v>134</v>
      </c>
      <c r="D87" s="55">
        <f>+E58</f>
        <v>19871.04</v>
      </c>
      <c r="E87" s="55"/>
      <c r="F87" s="56"/>
      <c r="G87" s="56"/>
      <c r="H87" s="57"/>
    </row>
    <row r="88" spans="2:8" ht="15.75" thickBot="1">
      <c r="B88" s="52"/>
      <c r="C88" s="56" t="s">
        <v>69</v>
      </c>
      <c r="D88" s="62">
        <f>+D86-D87</f>
        <v>0</v>
      </c>
      <c r="E88" s="55"/>
      <c r="F88" s="56"/>
      <c r="G88" s="56"/>
      <c r="H88" s="57"/>
    </row>
    <row r="89" spans="2:8" ht="15.75" thickTop="1">
      <c r="B89" s="52"/>
      <c r="C89" s="57"/>
      <c r="D89" s="63"/>
      <c r="E89" s="63"/>
      <c r="F89" s="57"/>
      <c r="G89" s="57" t="s">
        <v>135</v>
      </c>
      <c r="H89" s="57"/>
    </row>
    <row r="90" spans="2:8">
      <c r="C90" s="54" t="s">
        <v>136</v>
      </c>
      <c r="D90" s="95" t="s">
        <v>137</v>
      </c>
      <c r="E90" s="95"/>
      <c r="F90" s="95"/>
      <c r="G90" s="64" t="s">
        <v>138</v>
      </c>
      <c r="H90" s="64" t="s">
        <v>69</v>
      </c>
    </row>
    <row r="91" spans="2:8">
      <c r="C91" s="56"/>
      <c r="D91" s="65" t="s">
        <v>139</v>
      </c>
      <c r="E91" s="65" t="s">
        <v>140</v>
      </c>
      <c r="F91" s="65" t="s">
        <v>120</v>
      </c>
      <c r="G91" s="66"/>
      <c r="H91" s="66"/>
    </row>
    <row r="92" spans="2:8">
      <c r="C92" s="56" t="s">
        <v>63</v>
      </c>
      <c r="D92" s="67">
        <f>+E21</f>
        <v>763.62</v>
      </c>
      <c r="E92" s="68">
        <f>+D30+D31</f>
        <v>1520</v>
      </c>
      <c r="F92" s="69">
        <f t="shared" ref="F92:F103" si="2">SUM(D92:E92)</f>
        <v>2283.62</v>
      </c>
      <c r="G92" s="87">
        <f>380+1903.62</f>
        <v>2283.62</v>
      </c>
      <c r="H92" s="55">
        <f>+F92-G92</f>
        <v>0</v>
      </c>
    </row>
    <row r="93" spans="2:8">
      <c r="C93" s="56" t="s">
        <v>141</v>
      </c>
      <c r="D93" s="67">
        <f>+E22</f>
        <v>292.64</v>
      </c>
      <c r="E93" s="68">
        <f>+D32</f>
        <v>1520</v>
      </c>
      <c r="F93" s="69">
        <f t="shared" si="2"/>
        <v>1812.6399999999999</v>
      </c>
      <c r="G93" s="87">
        <f>1008.24+804.4</f>
        <v>1812.6399999999999</v>
      </c>
      <c r="H93" s="55">
        <f t="shared" ref="H93:H103" si="3">+F93-G93</f>
        <v>0</v>
      </c>
    </row>
    <row r="94" spans="2:8">
      <c r="C94" s="56" t="s">
        <v>68</v>
      </c>
      <c r="D94" s="67">
        <f>+E23</f>
        <v>29.01</v>
      </c>
      <c r="E94" s="68">
        <f>+D33</f>
        <v>201.12</v>
      </c>
      <c r="F94" s="69">
        <f t="shared" si="2"/>
        <v>230.13</v>
      </c>
      <c r="G94" s="87">
        <v>230.13</v>
      </c>
      <c r="H94" s="55">
        <f t="shared" si="3"/>
        <v>0</v>
      </c>
    </row>
    <row r="95" spans="2:8">
      <c r="C95" s="56" t="s">
        <v>54</v>
      </c>
      <c r="D95" s="67">
        <f>+E18</f>
        <v>1.45</v>
      </c>
      <c r="E95" s="68">
        <f>+D39</f>
        <v>25.28</v>
      </c>
      <c r="F95" s="69">
        <f t="shared" si="2"/>
        <v>26.73</v>
      </c>
      <c r="G95" s="87">
        <v>26.73</v>
      </c>
      <c r="H95" s="55">
        <f t="shared" si="3"/>
        <v>0</v>
      </c>
    </row>
    <row r="96" spans="2:8">
      <c r="C96" s="56" t="s">
        <v>142</v>
      </c>
      <c r="D96" s="67">
        <f>+E19</f>
        <v>54.61</v>
      </c>
      <c r="E96" s="68">
        <f>+D35</f>
        <v>28.189999999999998</v>
      </c>
      <c r="F96" s="69">
        <f t="shared" si="2"/>
        <v>82.8</v>
      </c>
      <c r="G96" s="87">
        <f>26.83+1.36+45.29+8.82+0.5</f>
        <v>82.799999999999983</v>
      </c>
      <c r="H96" s="55">
        <f t="shared" si="3"/>
        <v>0</v>
      </c>
    </row>
    <row r="97" spans="3:8">
      <c r="C97" s="56" t="s">
        <v>143</v>
      </c>
      <c r="D97" s="67"/>
      <c r="E97" s="68">
        <f>+D34</f>
        <v>1.24</v>
      </c>
      <c r="F97" s="69">
        <f t="shared" si="2"/>
        <v>1.24</v>
      </c>
      <c r="G97" s="87">
        <v>1.24</v>
      </c>
      <c r="H97" s="55">
        <f t="shared" si="3"/>
        <v>0</v>
      </c>
    </row>
    <row r="98" spans="3:8">
      <c r="C98" s="56" t="s">
        <v>144</v>
      </c>
      <c r="D98" s="67"/>
      <c r="E98" s="68">
        <f>+D38</f>
        <v>48.7</v>
      </c>
      <c r="F98" s="69">
        <f t="shared" si="2"/>
        <v>48.7</v>
      </c>
      <c r="G98" s="87">
        <v>48.7</v>
      </c>
      <c r="H98" s="55">
        <f t="shared" si="3"/>
        <v>0</v>
      </c>
    </row>
    <row r="99" spans="3:8">
      <c r="C99" s="56" t="s">
        <v>145</v>
      </c>
      <c r="D99" s="67">
        <f>+E24</f>
        <v>7.96</v>
      </c>
      <c r="E99" s="68"/>
      <c r="F99" s="69">
        <f t="shared" si="2"/>
        <v>7.96</v>
      </c>
      <c r="G99" s="87">
        <v>7.96</v>
      </c>
      <c r="H99" s="55">
        <f t="shared" si="3"/>
        <v>0</v>
      </c>
    </row>
    <row r="100" spans="3:8">
      <c r="C100" s="56" t="s">
        <v>146</v>
      </c>
      <c r="D100" s="67">
        <f>+E20</f>
        <v>18.940000000000001</v>
      </c>
      <c r="E100" s="68"/>
      <c r="F100" s="69">
        <f t="shared" si="2"/>
        <v>18.940000000000001</v>
      </c>
      <c r="G100" s="87">
        <f>14.74+4.2</f>
        <v>18.940000000000001</v>
      </c>
      <c r="H100" s="55">
        <f t="shared" si="3"/>
        <v>0</v>
      </c>
    </row>
    <row r="101" spans="3:8">
      <c r="C101" s="56" t="s">
        <v>147</v>
      </c>
      <c r="D101" s="67">
        <f>+E16</f>
        <v>6.74</v>
      </c>
      <c r="E101" s="68"/>
      <c r="F101" s="69">
        <f t="shared" si="2"/>
        <v>6.74</v>
      </c>
      <c r="G101" s="87">
        <v>6.74</v>
      </c>
      <c r="H101" s="55">
        <f t="shared" si="3"/>
        <v>0</v>
      </c>
    </row>
    <row r="102" spans="3:8">
      <c r="C102" s="56" t="s">
        <v>148</v>
      </c>
      <c r="D102" s="67">
        <f>+E17</f>
        <v>19.96</v>
      </c>
      <c r="E102" s="68"/>
      <c r="F102" s="69">
        <f t="shared" si="2"/>
        <v>19.96</v>
      </c>
      <c r="G102" s="87">
        <v>19.96</v>
      </c>
      <c r="H102" s="55">
        <f t="shared" si="3"/>
        <v>0</v>
      </c>
    </row>
    <row r="103" spans="3:8">
      <c r="C103" s="56" t="s">
        <v>149</v>
      </c>
      <c r="D103" s="67"/>
      <c r="E103" s="68">
        <f>+D37</f>
        <v>23</v>
      </c>
      <c r="F103" s="69">
        <f t="shared" si="2"/>
        <v>23</v>
      </c>
      <c r="G103" s="87">
        <v>23</v>
      </c>
      <c r="H103" s="55">
        <f t="shared" si="3"/>
        <v>0</v>
      </c>
    </row>
    <row r="104" spans="3:8">
      <c r="C104" s="56" t="s">
        <v>101</v>
      </c>
      <c r="D104" s="67"/>
      <c r="E104" s="68">
        <f>+D40</f>
        <v>500</v>
      </c>
      <c r="F104" s="69">
        <f>SUM(D104:E104)</f>
        <v>500</v>
      </c>
      <c r="G104" s="87">
        <v>500</v>
      </c>
      <c r="H104" s="55">
        <f t="shared" ref="H104:H105" si="4">+F104-G104</f>
        <v>0</v>
      </c>
    </row>
    <row r="105" spans="3:8">
      <c r="C105" s="56" t="s">
        <v>150</v>
      </c>
      <c r="D105" s="67"/>
      <c r="E105" s="68">
        <f>+D41</f>
        <v>166.67</v>
      </c>
      <c r="F105" s="69">
        <f>SUM(D105:E105)</f>
        <v>166.67</v>
      </c>
      <c r="G105" s="87">
        <v>166.67</v>
      </c>
      <c r="H105" s="55">
        <f t="shared" si="4"/>
        <v>0</v>
      </c>
    </row>
    <row r="106" spans="3:8" ht="15.75" thickBot="1">
      <c r="C106" s="70" t="s">
        <v>120</v>
      </c>
      <c r="D106" s="71">
        <f>SUM(D92:D105)</f>
        <v>1194.93</v>
      </c>
      <c r="E106" s="72">
        <f t="shared" ref="E106:H106" si="5">SUM(E92:E105)</f>
        <v>4034.2</v>
      </c>
      <c r="F106" s="71">
        <f t="shared" si="5"/>
        <v>5229.1299999999992</v>
      </c>
      <c r="G106" s="71">
        <f t="shared" si="5"/>
        <v>5229.1299999999992</v>
      </c>
      <c r="H106" s="71">
        <f t="shared" si="5"/>
        <v>0</v>
      </c>
    </row>
    <row r="107" spans="3:8" ht="15.75" thickTop="1">
      <c r="C107" s="73"/>
      <c r="D107" s="69"/>
      <c r="E107" s="69"/>
      <c r="F107" s="74"/>
      <c r="G107" s="75"/>
      <c r="H107" s="69"/>
    </row>
    <row r="108" spans="3:8">
      <c r="C108" s="73"/>
      <c r="D108" s="63"/>
      <c r="E108" s="63"/>
      <c r="F108" s="63"/>
      <c r="G108" s="57"/>
      <c r="H108" s="57"/>
    </row>
    <row r="109" spans="3:8">
      <c r="C109" s="59" t="s">
        <v>151</v>
      </c>
      <c r="D109" s="60"/>
      <c r="E109" s="60"/>
      <c r="F109" s="60">
        <f>+F106</f>
        <v>5229.1299999999992</v>
      </c>
      <c r="G109" s="57"/>
      <c r="H109" s="57"/>
    </row>
    <row r="110" spans="3:8">
      <c r="C110" s="59" t="s">
        <v>152</v>
      </c>
      <c r="D110" s="60"/>
      <c r="E110" s="60"/>
      <c r="F110" s="60">
        <f>+E71</f>
        <v>5229.13</v>
      </c>
      <c r="G110" s="57"/>
      <c r="H110" s="57"/>
    </row>
    <row r="111" spans="3:8" ht="15.75" thickBot="1">
      <c r="C111" s="76" t="s">
        <v>69</v>
      </c>
      <c r="D111" s="77"/>
      <c r="E111" s="77"/>
      <c r="F111" s="71">
        <f>+F109-F110</f>
        <v>0</v>
      </c>
      <c r="G111" s="57"/>
      <c r="H111" s="57"/>
    </row>
    <row r="112" spans="3:8" ht="15.75" thickTop="1">
      <c r="D112" s="4"/>
      <c r="E112" s="4"/>
      <c r="F112" s="4"/>
    </row>
    <row r="113" spans="6:6">
      <c r="F113" s="1"/>
    </row>
  </sheetData>
  <sheetProtection algorithmName="SHA-512" hashValue="jYVu/8fA25IXqU+kRg7i0pf3no9HpW/JcO0mMf6oynlISHCrFSBXrXvlVgW7KoUgQRbQKXD44uF5fiUo9Kf8/g==" saltValue="IyZhw2kMDR+F1tpDxAMmwQ==" spinCount="100000" sheet="1" objects="1" scenarios="1" selectLockedCells="1"/>
  <mergeCells count="8">
    <mergeCell ref="I25:L27"/>
    <mergeCell ref="D90:F90"/>
    <mergeCell ref="G4:G7"/>
    <mergeCell ref="G49:G57"/>
    <mergeCell ref="G28:G29"/>
    <mergeCell ref="G12:G24"/>
    <mergeCell ref="G26:G27"/>
    <mergeCell ref="G30:G48"/>
  </mergeCells>
  <phoneticPr fontId="4" type="noConversion"/>
  <conditionalFormatting sqref="D73">
    <cfRule type="cellIs" dxfId="4" priority="6" operator="notEqual">
      <formula>0</formula>
    </cfRule>
  </conditionalFormatting>
  <conditionalFormatting sqref="D88">
    <cfRule type="expression" dxfId="3" priority="5">
      <formula>$D$88&lt;&gt;0</formula>
    </cfRule>
  </conditionalFormatting>
  <conditionalFormatting sqref="F111">
    <cfRule type="cellIs" dxfId="2" priority="1" operator="notEqual">
      <formula>0</formula>
    </cfRule>
  </conditionalFormatting>
  <conditionalFormatting sqref="H92:H106">
    <cfRule type="cellIs" dxfId="1" priority="2" operator="notEqual">
      <formula>0</formula>
    </cfRule>
  </conditionalFormatting>
  <conditionalFormatting sqref="L23">
    <cfRule type="cellIs" dxfId="0" priority="4" operator="notEqual">
      <formula>0</formula>
    </cfRule>
  </conditionalFormatting>
  <pageMargins left="0.25" right="0.25" top="0.75" bottom="0.75" header="0.3" footer="0.3"/>
  <pageSetup scale="80" orientation="landscape" r:id="rId1"/>
  <headerFooter>
    <oddHeader xml:space="preserve">&amp;CPayroll JE Template </oddHeader>
    <oddFooter>&amp;Lver 122023&amp;R&amp;P/&amp;N</oddFooter>
  </headerFooter>
  <rowBreaks count="1" manualBreakCount="1">
    <brk id="74" min="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9A7B-4C8B-4053-B2BE-D03BF077A244}">
  <dimension ref="A1"/>
  <sheetViews>
    <sheetView topLeftCell="A4" workbookViewId="0">
      <selection activeCell="R45" sqref="R45"/>
    </sheetView>
  </sheetViews>
  <sheetFormatPr defaultRowHeight="15"/>
  <sheetData/>
  <pageMargins left="0.25" right="0.25" top="0.75" bottom="0.75" header="0.3" footer="0.3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3B2F1-6921-46BC-9706-0B9ADBEE7FC0}">
  <dimension ref="A1"/>
  <sheetViews>
    <sheetView zoomScaleNormal="100" workbookViewId="0"/>
  </sheetViews>
  <sheetFormatPr defaultRowHeight="15"/>
  <sheetData/>
  <pageMargins left="0.25" right="0.25" top="0.75" bottom="0.75" header="0.3" footer="0.3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A9DAA4CE59F46ACEF240C99412533" ma:contentTypeVersion="18" ma:contentTypeDescription="Create a new document." ma:contentTypeScope="" ma:versionID="4f7db50a892308325b49481b716dccf0">
  <xsd:schema xmlns:xsd="http://www.w3.org/2001/XMLSchema" xmlns:xs="http://www.w3.org/2001/XMLSchema" xmlns:p="http://schemas.microsoft.com/office/2006/metadata/properties" xmlns:ns1="http://schemas.microsoft.com/sharepoint/v3" xmlns:ns2="4c2808bd-5079-42e1-9190-507e9afedb07" xmlns:ns3="badb596c-9d38-4e9c-b8aa-abf60c48bdda" targetNamespace="http://schemas.microsoft.com/office/2006/metadata/properties" ma:root="true" ma:fieldsID="9b047d94bf7c2b05470138d9b1910e4f" ns1:_="" ns2:_="" ns3:_="">
    <xsd:import namespace="http://schemas.microsoft.com/sharepoint/v3"/>
    <xsd:import namespace="4c2808bd-5079-42e1-9190-507e9afedb07"/>
    <xsd:import namespace="badb596c-9d38-4e9c-b8aa-abf60c48bd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808bd-5079-42e1-9190-507e9afed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7e7bf9b-7038-4968-b368-25477f8e6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b596c-9d38-4e9c-b8aa-abf60c48bd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fdf4ad4-93d0-4e90-b798-8ec8ebc50e14}" ma:internalName="TaxCatchAll" ma:showField="CatchAllData" ma:web="badb596c-9d38-4e9c-b8aa-abf60c48bd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BBD85C-5B27-4970-B441-06D24D9A2B05}"/>
</file>

<file path=customXml/itemProps2.xml><?xml version="1.0" encoding="utf-8"?>
<ds:datastoreItem xmlns:ds="http://schemas.openxmlformats.org/officeDocument/2006/customXml" ds:itemID="{4DA87AB2-91EB-4720-98FE-D232B9DC95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Miller</dc:creator>
  <cp:keywords/>
  <dc:description/>
  <cp:lastModifiedBy>Sarah Diama</cp:lastModifiedBy>
  <cp:revision/>
  <dcterms:created xsi:type="dcterms:W3CDTF">2014-08-20T16:24:53Z</dcterms:created>
  <dcterms:modified xsi:type="dcterms:W3CDTF">2024-01-05T16:37:15Z</dcterms:modified>
  <cp:category/>
  <cp:contentStatus/>
</cp:coreProperties>
</file>